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Sheet1!$A$3:$AC$57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<sst xmlns="http://schemas.openxmlformats.org/spreadsheetml/2006/main" count="139" uniqueCount="104">
  <si>
    <t>国金中心T5-1003号办公室样板间装饰工程报价清单</t>
  </si>
  <si>
    <t>工程名称：国金中心T5-1003号办公室样板间装饰工程</t>
  </si>
  <si>
    <t xml:space="preserve">套内面积：221平方米  </t>
  </si>
  <si>
    <t>序号</t>
  </si>
  <si>
    <t>项目名称</t>
  </si>
  <si>
    <t>规格型号及品牌
（报价单位自行填报）</t>
  </si>
  <si>
    <t>单位</t>
  </si>
  <si>
    <t>工程量</t>
  </si>
  <si>
    <t>综合单价</t>
  </si>
  <si>
    <t>预算小计</t>
  </si>
  <si>
    <t>材料及施工说明</t>
  </si>
  <si>
    <t>（一）、打拆部分</t>
  </si>
  <si>
    <t>人工机械拆除后清运至物业指定地点</t>
  </si>
  <si>
    <t>墙面乳胶漆、墙布及腻子基层铲除</t>
  </si>
  <si>
    <t>㎡</t>
  </si>
  <si>
    <t>被拆墙体上的乳胶漆、墙布及踢脚线不单算</t>
  </si>
  <si>
    <t>隔墙拆除（玻璃隔墙及轻质隔墙综合考虑）</t>
  </si>
  <si>
    <t>被拆墙体上的乳胶漆、墙布及踢脚线等附属物不单算；隔墙上门拆除不单算。</t>
  </si>
  <si>
    <t>墙面木质造型拆除</t>
  </si>
  <si>
    <t>接待台保护性运至4楼（不能损坏）</t>
  </si>
  <si>
    <t>个</t>
  </si>
  <si>
    <t>甲方指定位置摆放</t>
  </si>
  <si>
    <t>踢脚线拆除</t>
  </si>
  <si>
    <t>m</t>
  </si>
  <si>
    <t>地面地毯拆除</t>
  </si>
  <si>
    <t>天棚吊顶拆除（包含灯具及原有电气管线等附属拆除）</t>
  </si>
  <si>
    <t>（二）、基础墙体修砌部分</t>
  </si>
  <si>
    <t>轻钢龙骨隔墙（两侧单层纸面石膏板）</t>
  </si>
  <si>
    <t>轻钢龙骨纸面石膏板隔墙（纵向50*50方钢，横向50*50角钢骨架,间距@600mm，单侧纸面石膏板）</t>
  </si>
  <si>
    <t>隔音棉（隔墙内）</t>
  </si>
  <si>
    <t>块状玻璃纤维隔音棉+人工</t>
  </si>
  <si>
    <t>10mm厚双层钢化玻璃隔墙</t>
  </si>
  <si>
    <t>包含铝型材边框，但不含门框、门扇及门五金</t>
  </si>
  <si>
    <t>定制门框及门扇（含五金）</t>
  </si>
  <si>
    <t>樘</t>
  </si>
  <si>
    <t>（三）、地面</t>
  </si>
  <si>
    <t>黑钛拉丝不锈钢踢脚线</t>
  </si>
  <si>
    <t>（四）、天棚</t>
  </si>
  <si>
    <t>前台区域 轻钢龙骨纸面石膏板造型吊顶</t>
  </si>
  <si>
    <t>9.5厘泰山纸面石膏板+轻钢龙骨+局部木龙骨+风口加固+铁膨胀螺丝+高强自攻螺丝+人工费,包含灯孔、风口开孔及加固等，不扣除椭圆面积。</t>
  </si>
  <si>
    <t>A级别灯膜（包含光源）</t>
  </si>
  <si>
    <t>项</t>
  </si>
  <si>
    <t>椭圆约3.5平方米</t>
  </si>
  <si>
    <t>轻钢龙骨纸面石膏板平顶</t>
  </si>
  <si>
    <t>9.5mm纸面石膏板+轻钢龙骨+局部木龙骨+风口加固+铁膨胀螺丝+高强自攻螺丝+人工费,包含灯孔、风口开孔及加固等。</t>
  </si>
  <si>
    <t>窗帘盒</t>
  </si>
  <si>
    <t>9mm阻燃版+木条+石膏板+辅料+人工，详见:6/DS-02</t>
  </si>
  <si>
    <t>1.2mm黑钛拉丝不锈钢线条</t>
  </si>
  <si>
    <t>检修口</t>
  </si>
  <si>
    <t>材料+安装，根据天棚设备要分布情况及检修需要设置，数量综合考虑.</t>
  </si>
  <si>
    <t>天棚及墙面白色无机涂料（或乳胶漆）</t>
  </si>
  <si>
    <t>满刮一遍石膏+接缝处挂网+满刮腻子一遍+打沙+白色无机涂料两遍</t>
  </si>
  <si>
    <t>（五）、墙面工程</t>
  </si>
  <si>
    <t>形象墙仿石材岩板</t>
  </si>
  <si>
    <t>不含钢骨架，其已经算入隔墙</t>
  </si>
  <si>
    <t>吧台（长*宽*高2800*700*1000mm）</t>
  </si>
  <si>
    <t>5mm宽U型黑色金属线条</t>
  </si>
  <si>
    <t>墙面浅米黄墙布（含腻子基层及基膜）</t>
  </si>
  <si>
    <t>满刮一遍石膏+接缝处挂网+满刮腻子一遍+打沙+基膜+墙布</t>
  </si>
  <si>
    <t>定制成品书柜（办公室1）（宽*高2350*3000mm）</t>
  </si>
  <si>
    <t>定制成品书柜（办公室2）（宽*高900*3000mm）</t>
  </si>
  <si>
    <t>定制成品书柜（办公室3）（宽*高2300*3000mm）</t>
  </si>
  <si>
    <t>定制成品书柜（办公室4）（宽*高2350*3000mm）</t>
  </si>
  <si>
    <t>墙面木纹墙板(书柜边上墙面）</t>
  </si>
  <si>
    <t>m2</t>
  </si>
  <si>
    <t>（六）、灯具及强弱电管线</t>
  </si>
  <si>
    <t>强弱桥架、线管、电线、网线及敷设</t>
  </si>
  <si>
    <t>开槽+复槽+穿线排管+金属线管+2.5及4平方电线+配件+线盒+人工费+5类网线；但不含监控、不含无线WiFi天线（AP）</t>
  </si>
  <si>
    <t>强配电箱</t>
  </si>
  <si>
    <t>强配电箱+空开+人工</t>
  </si>
  <si>
    <t>弱配电箱</t>
  </si>
  <si>
    <t>弱电箱+人工</t>
  </si>
  <si>
    <t>灯具及开关插座</t>
  </si>
  <si>
    <t>中控人脸识别门禁</t>
  </si>
  <si>
    <t>套</t>
  </si>
  <si>
    <t>成品+安装</t>
  </si>
  <si>
    <t>（七）、其它工程</t>
  </si>
  <si>
    <t>日常清洁、垃圾清运及材料搬运费</t>
  </si>
  <si>
    <t>日常卫生清运，工程量按工程面积计算。</t>
  </si>
  <si>
    <t>过道成品保护及打围</t>
  </si>
  <si>
    <t>人工费+材料费</t>
  </si>
  <si>
    <t>消防改造</t>
  </si>
  <si>
    <t>此项费用包干</t>
  </si>
  <si>
    <t>空调改造及空调控制面板</t>
  </si>
  <si>
    <t>台</t>
  </si>
  <si>
    <t>包括空调移位、管道、保温及风口</t>
  </si>
  <si>
    <t>门禁拆除及更换</t>
  </si>
  <si>
    <t>开荒保洁+精工保洁</t>
  </si>
  <si>
    <t>专业保洁公司保洁</t>
  </si>
  <si>
    <t>建渣清运费除渣（物业收取）</t>
  </si>
  <si>
    <t>具体按物业收取金额为准（提供缴费依据）</t>
  </si>
  <si>
    <t>以上合计</t>
  </si>
  <si>
    <t>A</t>
  </si>
  <si>
    <t>装饰工程直接费</t>
  </si>
  <si>
    <t>B</t>
  </si>
  <si>
    <t>管理费及利润</t>
  </si>
  <si>
    <t>包含保险，此项费用包干</t>
  </si>
  <si>
    <t>C</t>
  </si>
  <si>
    <t>税金</t>
  </si>
  <si>
    <r>
      <rPr>
        <sz val="12"/>
        <rFont val="宋体"/>
        <charset val="134"/>
      </rPr>
      <t>增值税税率</t>
    </r>
    <r>
      <rPr>
        <u/>
        <sz val="12"/>
        <rFont val="宋体"/>
        <charset val="134"/>
      </rPr>
      <t xml:space="preserve">  </t>
    </r>
  </si>
  <si>
    <t>D</t>
  </si>
  <si>
    <t>总价</t>
  </si>
  <si>
    <t>备注：</t>
  </si>
  <si>
    <t>清单工程量仅为工程预计使用的数量，合同总价按设计施工图纸及合同清单约定的实施内容总价包干，若发生设计变更，则按图纸变化进行图纸差异调整包干总价（甲方图纸调整需在该施工项目未施工前）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</si>
</sst>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  <numFmt numFmtId="179" formatCode="0_ "/>
  </numFmts>
  <fonts count="3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8.7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Continuous" vertical="center" wrapText="1"/>
    </xf>
    <xf numFmtId="178" fontId="6" fillId="0" borderId="0" xfId="0" applyNumberFormat="1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vertical="center"/>
    </xf>
    <xf numFmtId="177" fontId="7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/>
    </xf>
    <xf numFmtId="178" fontId="7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6" fontId="7" fillId="0" borderId="4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/>
    </xf>
    <xf numFmtId="178" fontId="9" fillId="0" borderId="2" xfId="0" applyNumberFormat="1" applyFont="1" applyFill="1" applyBorder="1" applyAlignment="1">
      <alignment horizontal="center" vertical="center"/>
    </xf>
    <xf numFmtId="179" fontId="3" fillId="0" borderId="2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176" fontId="10" fillId="0" borderId="2" xfId="0" applyNumberFormat="1" applyFont="1" applyFill="1" applyBorder="1" applyAlignment="1">
      <alignment horizontal="left" vertical="center"/>
    </xf>
    <xf numFmtId="176" fontId="10" fillId="0" borderId="2" xfId="0" applyNumberFormat="1" applyFont="1" applyFill="1" applyBorder="1" applyAlignment="1">
      <alignment horizontal="center" vertical="center"/>
    </xf>
    <xf numFmtId="178" fontId="9" fillId="0" borderId="2" xfId="0" applyNumberFormat="1" applyFont="1" applyFill="1" applyBorder="1" applyAlignment="1">
      <alignment vertical="center"/>
    </xf>
    <xf numFmtId="0" fontId="11" fillId="0" borderId="2" xfId="0" applyFont="1" applyFill="1" applyBorder="1">
      <alignment vertical="center"/>
    </xf>
    <xf numFmtId="179" fontId="10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left" vertical="center"/>
    </xf>
    <xf numFmtId="176" fontId="12" fillId="0" borderId="2" xfId="0" applyNumberFormat="1" applyFont="1" applyFill="1" applyBorder="1" applyAlignment="1">
      <alignment horizontal="center" vertical="center"/>
    </xf>
    <xf numFmtId="178" fontId="12" fillId="0" borderId="2" xfId="0" applyNumberFormat="1" applyFont="1" applyFill="1" applyBorder="1" applyAlignment="1">
      <alignment horizontal="center" vertical="center"/>
    </xf>
    <xf numFmtId="179" fontId="12" fillId="0" borderId="2" xfId="0" applyNumberFormat="1" applyFont="1" applyFill="1" applyBorder="1" applyAlignment="1">
      <alignment horizontal="center" vertical="center"/>
    </xf>
    <xf numFmtId="178" fontId="12" fillId="0" borderId="2" xfId="0" applyNumberFormat="1" applyFont="1" applyFill="1" applyBorder="1" applyAlignment="1">
      <alignment vertical="center"/>
    </xf>
    <xf numFmtId="0" fontId="13" fillId="0" borderId="2" xfId="0" applyFont="1" applyFill="1" applyBorder="1">
      <alignment vertical="center"/>
    </xf>
    <xf numFmtId="178" fontId="12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9" fontId="12" fillId="0" borderId="2" xfId="3" applyFont="1" applyFill="1" applyBorder="1" applyAlignment="1">
      <alignment vertical="center"/>
    </xf>
    <xf numFmtId="176" fontId="5" fillId="0" borderId="2" xfId="0" applyNumberFormat="1" applyFont="1" applyFill="1" applyBorder="1" applyAlignment="1">
      <alignment horizontal="left" vertical="center" wrapText="1"/>
    </xf>
    <xf numFmtId="9" fontId="12" fillId="0" borderId="2" xfId="0" applyNumberFormat="1" applyFont="1" applyFill="1" applyBorder="1" applyAlignment="1">
      <alignment vertical="center"/>
    </xf>
    <xf numFmtId="176" fontId="1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8"/>
  <sheetViews>
    <sheetView tabSelected="1" zoomScale="115" zoomScaleNormal="115" workbookViewId="0">
      <pane ySplit="3" topLeftCell="A49" activePane="bottomLeft" state="frozen"/>
      <selection/>
      <selection pane="bottomLeft" activeCell="G64" sqref="G64"/>
    </sheetView>
  </sheetViews>
  <sheetFormatPr defaultColWidth="8.83333333333333" defaultRowHeight="14.25"/>
  <cols>
    <col min="1" max="1" width="5.64166666666667" style="5" customWidth="1"/>
    <col min="2" max="2" width="40.975" style="6" customWidth="1"/>
    <col min="3" max="3" width="26.0833333333333" style="6" customWidth="1"/>
    <col min="4" max="4" width="6.18333333333333" style="7" customWidth="1"/>
    <col min="5" max="5" width="16.075" style="7" customWidth="1"/>
    <col min="6" max="6" width="11.4666666666667" style="7" customWidth="1"/>
    <col min="7" max="7" width="16.0833333333333" style="7" customWidth="1"/>
    <col min="8" max="8" width="46.1416666666667" style="8" customWidth="1"/>
    <col min="9" max="9" width="25.875" style="6" customWidth="1"/>
    <col min="10" max="10" width="30.975" style="6" customWidth="1"/>
    <col min="11" max="11" width="12.6333333333333" style="6"/>
    <col min="12" max="29" width="8.83333333333333" style="6"/>
    <col min="30" max="16384" width="8.83333333333333" style="9"/>
  </cols>
  <sheetData>
    <row r="1" s="1" customFormat="1" ht="42" customHeight="1" spans="1:9">
      <c r="A1" s="10" t="s">
        <v>0</v>
      </c>
      <c r="B1" s="10"/>
      <c r="C1" s="10"/>
      <c r="D1" s="11"/>
      <c r="E1" s="11"/>
      <c r="F1" s="11"/>
      <c r="G1" s="11"/>
      <c r="H1" s="10"/>
    </row>
    <row r="2" s="2" customFormat="1" ht="18" customHeight="1" spans="1:9">
      <c r="A2" s="12" t="s">
        <v>1</v>
      </c>
      <c r="B2" s="12"/>
      <c r="C2" s="12"/>
      <c r="D2" s="12"/>
      <c r="E2" s="12"/>
      <c r="F2" s="12"/>
      <c r="G2" s="12"/>
      <c r="H2" s="12" t="s">
        <v>2</v>
      </c>
    </row>
    <row r="3" s="2" customFormat="1" ht="42" customHeight="1" spans="1:9">
      <c r="A3" s="13" t="s">
        <v>3</v>
      </c>
      <c r="B3" s="14" t="s">
        <v>4</v>
      </c>
      <c r="C3" s="15" t="s">
        <v>5</v>
      </c>
      <c r="D3" s="16" t="s">
        <v>6</v>
      </c>
      <c r="E3" s="16" t="s">
        <v>7</v>
      </c>
      <c r="F3" s="16" t="s">
        <v>8</v>
      </c>
      <c r="G3" s="17" t="s">
        <v>9</v>
      </c>
      <c r="H3" s="18" t="s">
        <v>10</v>
      </c>
      <c r="I3" s="19"/>
    </row>
    <row r="4" s="3" customFormat="1" ht="21" customHeight="1" spans="1:9">
      <c r="A4" s="20" t="s">
        <v>11</v>
      </c>
      <c r="B4" s="21"/>
      <c r="C4" s="21"/>
      <c r="D4" s="21"/>
      <c r="E4" s="21"/>
      <c r="F4" s="21"/>
      <c r="G4" s="21"/>
      <c r="H4" s="22" t="s">
        <v>12</v>
      </c>
    </row>
    <row r="5" s="3" customFormat="1" ht="26" customHeight="1" spans="1:9">
      <c r="A5" s="23">
        <v>1</v>
      </c>
      <c r="B5" s="24" t="s">
        <v>13</v>
      </c>
      <c r="C5" s="25"/>
      <c r="D5" s="26" t="s">
        <v>14</v>
      </c>
      <c r="E5" s="26">
        <f>(17.7+17.27-(4+6.3+7.3))*2.8-3*2.4-1.05*2.1*2+(17.35+17.35)*2*0.6</f>
        <v>78.666</v>
      </c>
      <c r="F5" s="27"/>
      <c r="G5" s="28">
        <f t="shared" ref="G5:G24" si="0">F5*E5</f>
        <v>0</v>
      </c>
      <c r="H5" s="24" t="s">
        <v>15</v>
      </c>
    </row>
    <row r="6" s="3" customFormat="1" ht="26" customHeight="1" spans="1:9">
      <c r="A6" s="23">
        <f>A5+1</f>
        <v>2</v>
      </c>
      <c r="B6" s="24" t="s">
        <v>16</v>
      </c>
      <c r="C6" s="25"/>
      <c r="D6" s="26" t="s">
        <v>14</v>
      </c>
      <c r="E6" s="26">
        <f>(9.57+5.48+3+10.11+10.89+3.54)*2.8</f>
        <v>119.252</v>
      </c>
      <c r="F6" s="27"/>
      <c r="G6" s="28">
        <f t="shared" si="0"/>
        <v>0</v>
      </c>
      <c r="H6" s="24" t="s">
        <v>17</v>
      </c>
    </row>
    <row r="7" s="3" customFormat="1" ht="26" customHeight="1" spans="1:9">
      <c r="A7" s="23">
        <f>A6+1</f>
        <v>3</v>
      </c>
      <c r="B7" s="24" t="s">
        <v>18</v>
      </c>
      <c r="C7" s="25"/>
      <c r="D7" s="26" t="s">
        <v>14</v>
      </c>
      <c r="E7" s="26">
        <f>(4+6.3+7.3)*3-3*2.4-1*2*2</f>
        <v>41.6</v>
      </c>
      <c r="F7" s="27"/>
      <c r="G7" s="28">
        <f t="shared" si="0"/>
        <v>0</v>
      </c>
      <c r="H7" s="24"/>
    </row>
    <row r="8" s="3" customFormat="1" ht="26" customHeight="1" spans="1:9">
      <c r="A8" s="23">
        <f>A7+1</f>
        <v>4</v>
      </c>
      <c r="B8" s="24" t="s">
        <v>19</v>
      </c>
      <c r="C8" s="25"/>
      <c r="D8" s="26" t="s">
        <v>20</v>
      </c>
      <c r="E8" s="29">
        <v>1</v>
      </c>
      <c r="F8" s="27"/>
      <c r="G8" s="28">
        <f t="shared" si="0"/>
        <v>0</v>
      </c>
      <c r="H8" s="24" t="s">
        <v>21</v>
      </c>
    </row>
    <row r="9" s="3" customFormat="1" ht="26" customHeight="1" spans="1:9">
      <c r="A9" s="23">
        <f t="shared" ref="A9:A17" si="1">A8+1</f>
        <v>5</v>
      </c>
      <c r="B9" s="24" t="s">
        <v>22</v>
      </c>
      <c r="C9" s="25"/>
      <c r="D9" s="26" t="s">
        <v>23</v>
      </c>
      <c r="E9" s="26">
        <f>70.65-3</f>
        <v>67.65</v>
      </c>
      <c r="F9" s="27"/>
      <c r="G9" s="28">
        <f t="shared" si="0"/>
        <v>0</v>
      </c>
      <c r="H9" s="24"/>
    </row>
    <row r="10" s="3" customFormat="1" ht="24" customHeight="1" spans="1:9">
      <c r="A10" s="23">
        <f t="shared" si="1"/>
        <v>6</v>
      </c>
      <c r="B10" s="24" t="s">
        <v>24</v>
      </c>
      <c r="C10" s="25"/>
      <c r="D10" s="26" t="s">
        <v>14</v>
      </c>
      <c r="E10" s="26">
        <v>221</v>
      </c>
      <c r="F10" s="27"/>
      <c r="G10" s="28">
        <f t="shared" si="0"/>
        <v>0</v>
      </c>
      <c r="H10" s="24"/>
    </row>
    <row r="11" s="3" customFormat="1" ht="26" customHeight="1" spans="1:9">
      <c r="A11" s="23">
        <f t="shared" si="1"/>
        <v>7</v>
      </c>
      <c r="B11" s="24" t="s">
        <v>25</v>
      </c>
      <c r="C11" s="25"/>
      <c r="D11" s="26" t="s">
        <v>14</v>
      </c>
      <c r="E11" s="26">
        <v>221</v>
      </c>
      <c r="F11" s="27"/>
      <c r="G11" s="28">
        <f t="shared" si="0"/>
        <v>0</v>
      </c>
      <c r="H11" s="24"/>
    </row>
    <row r="12" s="3" customFormat="1" ht="21" customHeight="1" spans="1:9">
      <c r="A12" s="20" t="s">
        <v>26</v>
      </c>
      <c r="B12" s="21"/>
      <c r="C12" s="21"/>
      <c r="D12" s="21"/>
      <c r="E12" s="21"/>
      <c r="F12" s="21"/>
      <c r="G12" s="28">
        <f t="shared" si="0"/>
        <v>0</v>
      </c>
      <c r="H12" s="30"/>
    </row>
    <row r="13" s="3" customFormat="1" ht="26" customHeight="1" spans="1:9">
      <c r="A13" s="23">
        <v>1</v>
      </c>
      <c r="B13" s="24" t="s">
        <v>27</v>
      </c>
      <c r="C13" s="25"/>
      <c r="D13" s="26" t="s">
        <v>14</v>
      </c>
      <c r="E13" s="26">
        <f>(5.265+1.02+1.28+0.12+0.895+2.3)*4.3</f>
        <v>46.784</v>
      </c>
      <c r="F13" s="27"/>
      <c r="G13" s="28">
        <f t="shared" si="0"/>
        <v>0</v>
      </c>
      <c r="H13" s="24"/>
    </row>
    <row r="14" s="3" customFormat="1" ht="33" customHeight="1" spans="1:9">
      <c r="A14" s="23">
        <f t="shared" si="1"/>
        <v>2</v>
      </c>
      <c r="B14" s="24" t="s">
        <v>28</v>
      </c>
      <c r="C14" s="25"/>
      <c r="D14" s="26" t="s">
        <v>14</v>
      </c>
      <c r="E14" s="26">
        <f>6.18*4.3</f>
        <v>26.574</v>
      </c>
      <c r="F14" s="27"/>
      <c r="G14" s="28">
        <f t="shared" si="0"/>
        <v>0</v>
      </c>
      <c r="H14" s="24"/>
    </row>
    <row r="15" s="3" customFormat="1" ht="26" customHeight="1" spans="1:9">
      <c r="A15" s="23">
        <f t="shared" si="1"/>
        <v>3</v>
      </c>
      <c r="B15" s="24" t="s">
        <v>29</v>
      </c>
      <c r="C15" s="25"/>
      <c r="D15" s="26" t="s">
        <v>14</v>
      </c>
      <c r="E15" s="26">
        <f>(5.265+1.02+1.28+0.12+0.895+2.3)*4.3</f>
        <v>46.784</v>
      </c>
      <c r="F15" s="27"/>
      <c r="G15" s="28">
        <f t="shared" si="0"/>
        <v>0</v>
      </c>
      <c r="H15" s="24" t="s">
        <v>30</v>
      </c>
    </row>
    <row r="16" s="3" customFormat="1" ht="33" customHeight="1" spans="1:9">
      <c r="A16" s="23">
        <f t="shared" si="1"/>
        <v>4</v>
      </c>
      <c r="B16" s="24" t="s">
        <v>31</v>
      </c>
      <c r="C16" s="25"/>
      <c r="D16" s="26" t="s">
        <v>14</v>
      </c>
      <c r="E16" s="26">
        <f>(3.89+4.305+10.02-1.02*5)*3</f>
        <v>39.345</v>
      </c>
      <c r="F16" s="27"/>
      <c r="G16" s="28">
        <f t="shared" si="0"/>
        <v>0</v>
      </c>
      <c r="H16" s="24" t="s">
        <v>32</v>
      </c>
    </row>
    <row r="17" s="3" customFormat="1" ht="33" customHeight="1" spans="1:8">
      <c r="A17" s="23">
        <f t="shared" si="1"/>
        <v>5</v>
      </c>
      <c r="B17" s="24" t="s">
        <v>33</v>
      </c>
      <c r="C17" s="25"/>
      <c r="D17" s="26" t="s">
        <v>34</v>
      </c>
      <c r="E17" s="29">
        <v>5</v>
      </c>
      <c r="F17" s="27"/>
      <c r="G17" s="28">
        <f t="shared" si="0"/>
        <v>0</v>
      </c>
      <c r="H17" s="24"/>
    </row>
    <row r="18" s="3" customFormat="1" ht="21" customHeight="1" spans="1:8">
      <c r="A18" s="20" t="s">
        <v>35</v>
      </c>
      <c r="B18" s="21"/>
      <c r="C18" s="21"/>
      <c r="D18" s="21"/>
      <c r="E18" s="21"/>
      <c r="F18" s="21"/>
      <c r="G18" s="28">
        <f t="shared" si="0"/>
        <v>0</v>
      </c>
      <c r="H18" s="30"/>
    </row>
    <row r="19" s="3" customFormat="1" ht="33" customHeight="1" spans="1:8">
      <c r="A19" s="23">
        <v>1</v>
      </c>
      <c r="B19" s="24" t="s">
        <v>36</v>
      </c>
      <c r="C19" s="25"/>
      <c r="D19" s="26" t="s">
        <v>23</v>
      </c>
      <c r="E19" s="29">
        <f>4+6.38-3+6.3+9.84+10+17.27+7.7+7.3-1-1-3.4-3.4-3.4-1.97-3.4+5.26*2+6.18+3.4+1.015</f>
        <v>69.335</v>
      </c>
      <c r="F19" s="27"/>
      <c r="G19" s="28">
        <f t="shared" si="0"/>
        <v>0</v>
      </c>
      <c r="H19" s="24"/>
    </row>
    <row r="20" s="3" customFormat="1" ht="21" customHeight="1" spans="1:8">
      <c r="A20" s="20" t="s">
        <v>37</v>
      </c>
      <c r="B20" s="21"/>
      <c r="C20" s="21"/>
      <c r="D20" s="21"/>
      <c r="E20" s="21"/>
      <c r="F20" s="21"/>
      <c r="G20" s="28">
        <f t="shared" si="0"/>
        <v>0</v>
      </c>
      <c r="H20" s="30"/>
    </row>
    <row r="21" s="3" customFormat="1" ht="46" customHeight="1" spans="1:8">
      <c r="A21" s="23">
        <v>1</v>
      </c>
      <c r="B21" s="24" t="s">
        <v>38</v>
      </c>
      <c r="C21" s="25"/>
      <c r="D21" s="26" t="s">
        <v>14</v>
      </c>
      <c r="E21" s="26">
        <v>24.72</v>
      </c>
      <c r="F21" s="27"/>
      <c r="G21" s="28">
        <f t="shared" si="0"/>
        <v>0</v>
      </c>
      <c r="H21" s="24" t="s">
        <v>39</v>
      </c>
    </row>
    <row r="22" s="3" customFormat="1" ht="33" customHeight="1" spans="1:8">
      <c r="A22" s="23">
        <f t="shared" ref="A22:A27" si="2">A21+1</f>
        <v>2</v>
      </c>
      <c r="B22" s="24" t="s">
        <v>40</v>
      </c>
      <c r="C22" s="25"/>
      <c r="D22" s="26" t="s">
        <v>41</v>
      </c>
      <c r="E22" s="29">
        <v>1</v>
      </c>
      <c r="F22" s="27"/>
      <c r="G22" s="28">
        <f t="shared" si="0"/>
        <v>0</v>
      </c>
      <c r="H22" s="24" t="s">
        <v>42</v>
      </c>
    </row>
    <row r="23" s="3" customFormat="1" ht="33" customHeight="1" spans="1:8">
      <c r="A23" s="23">
        <f t="shared" si="2"/>
        <v>3</v>
      </c>
      <c r="B23" s="24" t="s">
        <v>43</v>
      </c>
      <c r="C23" s="25"/>
      <c r="D23" s="26" t="s">
        <v>14</v>
      </c>
      <c r="E23" s="26">
        <f>18.1+10.11+108.08+19.95+10.29+18.38</f>
        <v>184.91</v>
      </c>
      <c r="F23" s="27"/>
      <c r="G23" s="28">
        <f t="shared" si="0"/>
        <v>0</v>
      </c>
      <c r="H23" s="24" t="s">
        <v>44</v>
      </c>
    </row>
    <row r="24" s="3" customFormat="1" ht="33" customHeight="1" spans="1:8">
      <c r="A24" s="23">
        <f t="shared" si="2"/>
        <v>4</v>
      </c>
      <c r="B24" s="24" t="s">
        <v>45</v>
      </c>
      <c r="C24" s="25"/>
      <c r="D24" s="26" t="s">
        <v>23</v>
      </c>
      <c r="E24" s="26">
        <f>4.93+2.9+3.3+4+4.2+3.1+3.1+4.93</f>
        <v>30.46</v>
      </c>
      <c r="F24" s="27"/>
      <c r="G24" s="28">
        <f t="shared" si="0"/>
        <v>0</v>
      </c>
      <c r="H24" s="24" t="s">
        <v>46</v>
      </c>
    </row>
    <row r="25" s="3" customFormat="1" ht="33" customHeight="1" spans="1:8">
      <c r="A25" s="23">
        <f t="shared" si="2"/>
        <v>5</v>
      </c>
      <c r="B25" s="24" t="s">
        <v>47</v>
      </c>
      <c r="C25" s="25"/>
      <c r="D25" s="26" t="s">
        <v>23</v>
      </c>
      <c r="E25" s="26">
        <f>12.87+14.23+8.79+8.82+12.91</f>
        <v>57.62</v>
      </c>
      <c r="F25" s="27"/>
      <c r="G25" s="28">
        <f t="shared" ref="G25:G53" si="3">F25*E25</f>
        <v>0</v>
      </c>
      <c r="H25" s="24"/>
    </row>
    <row r="26" s="3" customFormat="1" ht="30" customHeight="1" spans="1:8">
      <c r="A26" s="23">
        <f t="shared" si="2"/>
        <v>6</v>
      </c>
      <c r="B26" s="24" t="s">
        <v>48</v>
      </c>
      <c r="C26" s="31"/>
      <c r="D26" s="26" t="s">
        <v>41</v>
      </c>
      <c r="E26" s="29">
        <v>1</v>
      </c>
      <c r="F26" s="27"/>
      <c r="G26" s="28">
        <f t="shared" si="3"/>
        <v>0</v>
      </c>
      <c r="H26" s="24" t="s">
        <v>49</v>
      </c>
    </row>
    <row r="27" s="3" customFormat="1" ht="33" customHeight="1" spans="1:8">
      <c r="A27" s="23">
        <f t="shared" si="2"/>
        <v>7</v>
      </c>
      <c r="B27" s="24" t="s">
        <v>50</v>
      </c>
      <c r="C27" s="25"/>
      <c r="D27" s="26" t="s">
        <v>14</v>
      </c>
      <c r="E27" s="26">
        <v>221</v>
      </c>
      <c r="F27" s="27"/>
      <c r="G27" s="28">
        <f t="shared" si="3"/>
        <v>0</v>
      </c>
      <c r="H27" s="32" t="s">
        <v>51</v>
      </c>
    </row>
    <row r="28" s="3" customFormat="1" ht="21" customHeight="1" spans="1:8">
      <c r="A28" s="20" t="s">
        <v>52</v>
      </c>
      <c r="B28" s="21"/>
      <c r="C28" s="21"/>
      <c r="D28" s="21"/>
      <c r="E28" s="21"/>
      <c r="F28" s="21"/>
      <c r="G28" s="28">
        <f t="shared" si="3"/>
        <v>0</v>
      </c>
      <c r="H28" s="30"/>
    </row>
    <row r="29" s="3" customFormat="1" ht="26" customHeight="1" spans="1:8">
      <c r="A29" s="23">
        <v>1</v>
      </c>
      <c r="B29" s="24" t="s">
        <v>53</v>
      </c>
      <c r="C29" s="25"/>
      <c r="D29" s="26" t="s">
        <v>14</v>
      </c>
      <c r="E29" s="26">
        <f>6.38*3</f>
        <v>19.14</v>
      </c>
      <c r="F29" s="27"/>
      <c r="G29" s="28">
        <f t="shared" si="3"/>
        <v>0</v>
      </c>
      <c r="H29" s="24" t="s">
        <v>54</v>
      </c>
    </row>
    <row r="30" s="3" customFormat="1" ht="26" customHeight="1" spans="1:8">
      <c r="A30" s="23">
        <f t="shared" ref="A30:A38" si="4">A29+1</f>
        <v>2</v>
      </c>
      <c r="B30" s="24" t="s">
        <v>36</v>
      </c>
      <c r="C30" s="25"/>
      <c r="D30" s="26" t="s">
        <v>23</v>
      </c>
      <c r="E30" s="26">
        <f>4+6.38-3+6.3+9.84+10+17.27+7.7+7.3-1-1-3.4-3.4-3.4-1.97-3.4+5.26*2+6.18+3.4+1.015</f>
        <v>69.335</v>
      </c>
      <c r="F30" s="27"/>
      <c r="G30" s="28">
        <f t="shared" si="3"/>
        <v>0</v>
      </c>
      <c r="H30" s="24"/>
    </row>
    <row r="31" s="3" customFormat="1" ht="26" customHeight="1" spans="1:8">
      <c r="A31" s="23">
        <f t="shared" si="4"/>
        <v>3</v>
      </c>
      <c r="B31" s="24" t="s">
        <v>55</v>
      </c>
      <c r="C31" s="25"/>
      <c r="D31" s="26" t="s">
        <v>20</v>
      </c>
      <c r="E31" s="26">
        <v>1</v>
      </c>
      <c r="F31" s="27"/>
      <c r="G31" s="28">
        <f t="shared" si="3"/>
        <v>0</v>
      </c>
      <c r="H31" s="24"/>
    </row>
    <row r="32" s="3" customFormat="1" ht="26" customHeight="1" spans="1:8">
      <c r="A32" s="23">
        <f t="shared" si="4"/>
        <v>4</v>
      </c>
      <c r="B32" s="24" t="s">
        <v>56</v>
      </c>
      <c r="C32" s="25"/>
      <c r="D32" s="26" t="s">
        <v>23</v>
      </c>
      <c r="E32" s="26">
        <f>34*3</f>
        <v>102</v>
      </c>
      <c r="F32" s="27"/>
      <c r="G32" s="28">
        <f t="shared" si="3"/>
        <v>0</v>
      </c>
      <c r="H32" s="24"/>
    </row>
    <row r="33" s="3" customFormat="1" ht="26" customHeight="1" spans="1:8">
      <c r="A33" s="23">
        <f t="shared" si="4"/>
        <v>5</v>
      </c>
      <c r="B33" s="24" t="s">
        <v>57</v>
      </c>
      <c r="C33" s="25"/>
      <c r="D33" s="26" t="s">
        <v>14</v>
      </c>
      <c r="E33" s="26">
        <f>(4+6.38+6.325+7.39+0.915+5.265*2+5.265+3.79+3.4+1.015)*3-3*3-1*2*3+(4.925+3.1+3.5+4.2+14.215+3.5)*0.6</f>
        <v>152.094</v>
      </c>
      <c r="F33" s="27"/>
      <c r="G33" s="28">
        <f t="shared" si="3"/>
        <v>0</v>
      </c>
      <c r="H33" s="24" t="s">
        <v>58</v>
      </c>
    </row>
    <row r="34" s="3" customFormat="1" ht="26" customHeight="1" spans="1:8">
      <c r="A34" s="23">
        <f t="shared" si="4"/>
        <v>6</v>
      </c>
      <c r="B34" s="24" t="s">
        <v>59</v>
      </c>
      <c r="C34" s="25"/>
      <c r="D34" s="26" t="s">
        <v>14</v>
      </c>
      <c r="E34" s="26">
        <f>2.35*3*(1)</f>
        <v>7.05</v>
      </c>
      <c r="F34" s="27"/>
      <c r="G34" s="28">
        <f t="shared" si="3"/>
        <v>0</v>
      </c>
      <c r="H34" s="24"/>
    </row>
    <row r="35" s="3" customFormat="1" ht="26" customHeight="1" spans="1:8">
      <c r="A35" s="23">
        <f t="shared" si="4"/>
        <v>7</v>
      </c>
      <c r="B35" s="24" t="s">
        <v>60</v>
      </c>
      <c r="C35" s="25"/>
      <c r="D35" s="26" t="s">
        <v>14</v>
      </c>
      <c r="E35" s="26">
        <f>0.9*3*(1)</f>
        <v>2.7</v>
      </c>
      <c r="F35" s="27"/>
      <c r="G35" s="28">
        <f t="shared" si="3"/>
        <v>0</v>
      </c>
      <c r="H35" s="24"/>
    </row>
    <row r="36" s="3" customFormat="1" ht="26" customHeight="1" spans="1:8">
      <c r="A36" s="23">
        <f t="shared" si="4"/>
        <v>8</v>
      </c>
      <c r="B36" s="24" t="s">
        <v>61</v>
      </c>
      <c r="C36" s="25"/>
      <c r="D36" s="26" t="s">
        <v>14</v>
      </c>
      <c r="E36" s="26">
        <f>2.3*3*(1)</f>
        <v>6.9</v>
      </c>
      <c r="F36" s="27"/>
      <c r="G36" s="28">
        <f t="shared" si="3"/>
        <v>0</v>
      </c>
      <c r="H36" s="24"/>
    </row>
    <row r="37" s="3" customFormat="1" ht="26" customHeight="1" spans="1:8">
      <c r="A37" s="23">
        <f t="shared" si="4"/>
        <v>9</v>
      </c>
      <c r="B37" s="24" t="s">
        <v>62</v>
      </c>
      <c r="C37" s="25"/>
      <c r="D37" s="26" t="s">
        <v>14</v>
      </c>
      <c r="E37" s="26">
        <f>2.35*3*(2)</f>
        <v>14.1</v>
      </c>
      <c r="F37" s="27"/>
      <c r="G37" s="28">
        <f t="shared" si="3"/>
        <v>0</v>
      </c>
      <c r="H37" s="24"/>
    </row>
    <row r="38" s="3" customFormat="1" ht="26" customHeight="1" spans="1:8">
      <c r="A38" s="23">
        <f t="shared" si="4"/>
        <v>10</v>
      </c>
      <c r="B38" s="24" t="s">
        <v>63</v>
      </c>
      <c r="C38" s="25"/>
      <c r="D38" s="26" t="s">
        <v>64</v>
      </c>
      <c r="E38" s="26">
        <f>1.05*3+(1.4+1.1)*3+1.1*3+1.05*3</f>
        <v>17.1</v>
      </c>
      <c r="F38" s="27"/>
      <c r="G38" s="28">
        <f t="shared" si="3"/>
        <v>0</v>
      </c>
      <c r="H38" s="24"/>
    </row>
    <row r="39" s="3" customFormat="1" ht="21" customHeight="1" spans="1:8">
      <c r="A39" s="20" t="s">
        <v>65</v>
      </c>
      <c r="B39" s="21"/>
      <c r="C39" s="21"/>
      <c r="D39" s="21"/>
      <c r="E39" s="21"/>
      <c r="F39" s="21"/>
      <c r="G39" s="28">
        <f t="shared" si="3"/>
        <v>0</v>
      </c>
      <c r="H39" s="30"/>
    </row>
    <row r="40" s="3" customFormat="1" ht="34" customHeight="1" spans="1:8">
      <c r="A40" s="23">
        <v>1</v>
      </c>
      <c r="B40" s="33" t="s">
        <v>66</v>
      </c>
      <c r="C40" s="31"/>
      <c r="D40" s="26" t="s">
        <v>14</v>
      </c>
      <c r="E40" s="26">
        <v>221</v>
      </c>
      <c r="F40" s="27"/>
      <c r="G40" s="28">
        <f t="shared" si="3"/>
        <v>0</v>
      </c>
      <c r="H40" s="33" t="s">
        <v>67</v>
      </c>
    </row>
    <row r="41" s="3" customFormat="1" ht="34" customHeight="1" spans="1:8">
      <c r="A41" s="23">
        <f t="shared" ref="A41:A44" si="5">A40+1</f>
        <v>2</v>
      </c>
      <c r="B41" s="33" t="s">
        <v>68</v>
      </c>
      <c r="C41" s="31"/>
      <c r="D41" s="26" t="s">
        <v>20</v>
      </c>
      <c r="E41" s="29">
        <v>1</v>
      </c>
      <c r="F41" s="27"/>
      <c r="G41" s="28">
        <f t="shared" si="3"/>
        <v>0</v>
      </c>
      <c r="H41" s="33" t="s">
        <v>69</v>
      </c>
    </row>
    <row r="42" s="3" customFormat="1" ht="34" customHeight="1" spans="1:8">
      <c r="A42" s="23">
        <f t="shared" si="5"/>
        <v>3</v>
      </c>
      <c r="B42" s="33" t="s">
        <v>70</v>
      </c>
      <c r="C42" s="31"/>
      <c r="D42" s="26" t="s">
        <v>20</v>
      </c>
      <c r="E42" s="29">
        <v>1</v>
      </c>
      <c r="F42" s="27"/>
      <c r="G42" s="28">
        <f t="shared" si="3"/>
        <v>0</v>
      </c>
      <c r="H42" s="33" t="s">
        <v>71</v>
      </c>
    </row>
    <row r="43" s="3" customFormat="1" ht="21" customHeight="1" spans="1:8">
      <c r="A43" s="23">
        <f t="shared" si="5"/>
        <v>4</v>
      </c>
      <c r="B43" s="24" t="s">
        <v>72</v>
      </c>
      <c r="C43" s="31"/>
      <c r="D43" s="26" t="s">
        <v>14</v>
      </c>
      <c r="E43" s="26">
        <v>221</v>
      </c>
      <c r="F43" s="29"/>
      <c r="G43" s="28">
        <f t="shared" si="3"/>
        <v>0</v>
      </c>
      <c r="H43" s="34"/>
    </row>
    <row r="44" s="3" customFormat="1" ht="21" customHeight="1" spans="1:8">
      <c r="A44" s="23">
        <f t="shared" si="5"/>
        <v>5</v>
      </c>
      <c r="B44" s="24" t="s">
        <v>73</v>
      </c>
      <c r="C44" s="31"/>
      <c r="D44" s="26" t="s">
        <v>74</v>
      </c>
      <c r="E44" s="29">
        <v>1</v>
      </c>
      <c r="F44" s="29"/>
      <c r="G44" s="28">
        <f t="shared" si="3"/>
        <v>0</v>
      </c>
      <c r="H44" s="34" t="s">
        <v>75</v>
      </c>
    </row>
    <row r="45" s="3" customFormat="1" ht="21" customHeight="1" spans="1:8">
      <c r="A45" s="20" t="s">
        <v>76</v>
      </c>
      <c r="B45" s="21"/>
      <c r="C45" s="21"/>
      <c r="D45" s="21"/>
      <c r="E45" s="21"/>
      <c r="F45" s="21"/>
      <c r="G45" s="28">
        <f t="shared" si="3"/>
        <v>0</v>
      </c>
      <c r="H45" s="30"/>
    </row>
    <row r="46" s="3" customFormat="1" ht="21" customHeight="1" spans="1:8">
      <c r="A46" s="23">
        <v>1</v>
      </c>
      <c r="B46" s="24" t="s">
        <v>77</v>
      </c>
      <c r="C46" s="31"/>
      <c r="D46" s="26" t="s">
        <v>14</v>
      </c>
      <c r="E46" s="26">
        <v>221</v>
      </c>
      <c r="F46" s="27"/>
      <c r="G46" s="28">
        <f t="shared" si="3"/>
        <v>0</v>
      </c>
      <c r="H46" s="34" t="s">
        <v>78</v>
      </c>
    </row>
    <row r="47" s="3" customFormat="1" ht="21" customHeight="1" spans="1:8">
      <c r="A47" s="23">
        <f t="shared" ref="A47:A52" si="6">A46+1</f>
        <v>2</v>
      </c>
      <c r="B47" s="24" t="s">
        <v>79</v>
      </c>
      <c r="C47" s="31"/>
      <c r="D47" s="26" t="s">
        <v>41</v>
      </c>
      <c r="E47" s="29">
        <v>1</v>
      </c>
      <c r="F47" s="27"/>
      <c r="G47" s="28">
        <f t="shared" si="3"/>
        <v>0</v>
      </c>
      <c r="H47" s="34" t="s">
        <v>80</v>
      </c>
    </row>
    <row r="48" s="3" customFormat="1" ht="21" customHeight="1" spans="1:8">
      <c r="A48" s="23">
        <f t="shared" si="6"/>
        <v>3</v>
      </c>
      <c r="B48" s="35" t="s">
        <v>81</v>
      </c>
      <c r="C48" s="36"/>
      <c r="D48" s="26" t="s">
        <v>14</v>
      </c>
      <c r="E48" s="26">
        <v>221</v>
      </c>
      <c r="F48" s="37"/>
      <c r="G48" s="28">
        <f t="shared" si="3"/>
        <v>0</v>
      </c>
      <c r="H48" s="38" t="s">
        <v>82</v>
      </c>
    </row>
    <row r="49" s="3" customFormat="1" ht="21" customHeight="1" spans="1:8">
      <c r="A49" s="23">
        <f t="shared" si="6"/>
        <v>4</v>
      </c>
      <c r="B49" s="35" t="s">
        <v>83</v>
      </c>
      <c r="C49" s="36"/>
      <c r="D49" s="28" t="s">
        <v>84</v>
      </c>
      <c r="E49" s="39">
        <v>7</v>
      </c>
      <c r="F49" s="37"/>
      <c r="G49" s="28">
        <f t="shared" si="3"/>
        <v>0</v>
      </c>
      <c r="H49" s="38" t="s">
        <v>85</v>
      </c>
    </row>
    <row r="50" s="3" customFormat="1" ht="21" customHeight="1" spans="1:8">
      <c r="A50" s="23">
        <f t="shared" si="6"/>
        <v>5</v>
      </c>
      <c r="B50" s="35" t="s">
        <v>86</v>
      </c>
      <c r="C50" s="36"/>
      <c r="D50" s="28" t="s">
        <v>41</v>
      </c>
      <c r="E50" s="39">
        <v>1</v>
      </c>
      <c r="F50" s="37"/>
      <c r="G50" s="28">
        <f t="shared" si="3"/>
        <v>0</v>
      </c>
      <c r="H50" s="38"/>
    </row>
    <row r="51" s="3" customFormat="1" ht="21" customHeight="1" spans="1:8">
      <c r="A51" s="23">
        <f t="shared" si="6"/>
        <v>6</v>
      </c>
      <c r="B51" s="24" t="s">
        <v>87</v>
      </c>
      <c r="C51" s="31"/>
      <c r="D51" s="26" t="s">
        <v>14</v>
      </c>
      <c r="E51" s="26">
        <v>221</v>
      </c>
      <c r="F51" s="27"/>
      <c r="G51" s="28">
        <f t="shared" si="3"/>
        <v>0</v>
      </c>
      <c r="H51" s="34" t="s">
        <v>88</v>
      </c>
    </row>
    <row r="52" s="3" customFormat="1" ht="21" customHeight="1" spans="1:8">
      <c r="A52" s="23">
        <f t="shared" si="6"/>
        <v>7</v>
      </c>
      <c r="B52" s="35" t="s">
        <v>89</v>
      </c>
      <c r="C52" s="36"/>
      <c r="D52" s="26" t="s">
        <v>14</v>
      </c>
      <c r="E52" s="26">
        <v>221</v>
      </c>
      <c r="F52" s="37"/>
      <c r="G52" s="28">
        <f t="shared" si="3"/>
        <v>0</v>
      </c>
      <c r="H52" s="38" t="s">
        <v>90</v>
      </c>
    </row>
    <row r="53" s="3" customFormat="1" ht="21" customHeight="1" spans="1:8">
      <c r="A53" s="23"/>
      <c r="B53" s="40" t="s">
        <v>91</v>
      </c>
      <c r="C53" s="25"/>
      <c r="D53" s="26"/>
      <c r="E53" s="26"/>
      <c r="F53" s="27"/>
      <c r="G53" s="27">
        <f>SUM(G5:G52)</f>
        <v>0</v>
      </c>
      <c r="H53" s="40"/>
    </row>
    <row r="54" s="4" customFormat="1" ht="21" customHeight="1" spans="1:8">
      <c r="A54" s="41" t="s">
        <v>92</v>
      </c>
      <c r="B54" s="42" t="s">
        <v>93</v>
      </c>
      <c r="C54" s="43"/>
      <c r="D54" s="44"/>
      <c r="E54" s="45"/>
      <c r="F54" s="46"/>
      <c r="G54" s="44">
        <f>G53</f>
        <v>0</v>
      </c>
      <c r="H54" s="47"/>
    </row>
    <row r="55" s="4" customFormat="1" ht="21" customHeight="1" spans="1:8">
      <c r="A55" s="41" t="s">
        <v>94</v>
      </c>
      <c r="B55" s="42" t="s">
        <v>95</v>
      </c>
      <c r="C55" s="43"/>
      <c r="D55" s="48"/>
      <c r="E55" s="49"/>
      <c r="F55" s="46"/>
      <c r="G55" s="44">
        <f>G54*0.15</f>
        <v>0</v>
      </c>
      <c r="H55" s="47" t="s">
        <v>96</v>
      </c>
    </row>
    <row r="56" s="4" customFormat="1" ht="21" customHeight="1" spans="1:8">
      <c r="A56" s="41" t="s">
        <v>97</v>
      </c>
      <c r="B56" s="42" t="s">
        <v>98</v>
      </c>
      <c r="C56" s="50"/>
      <c r="D56" s="50"/>
      <c r="E56" s="50"/>
      <c r="F56" s="50"/>
      <c r="G56" s="44">
        <f>(G54+G55)*0.03</f>
        <v>0</v>
      </c>
      <c r="H56" s="51" t="s">
        <v>99</v>
      </c>
    </row>
    <row r="57" s="4" customFormat="1" ht="21" customHeight="1" spans="1:8">
      <c r="A57" s="41" t="s">
        <v>100</v>
      </c>
      <c r="B57" s="42" t="s">
        <v>101</v>
      </c>
      <c r="C57" s="43"/>
      <c r="D57" s="52"/>
      <c r="E57" s="52"/>
      <c r="F57" s="52"/>
      <c r="G57" s="44">
        <f>SUM(G54:G56)</f>
        <v>0</v>
      </c>
      <c r="H57" s="53"/>
    </row>
    <row r="58" ht="54" customHeight="1" spans="1:8">
      <c r="A58" s="5" t="s">
        <v>102</v>
      </c>
      <c r="B58" s="54" t="s">
        <v>103</v>
      </c>
      <c r="C58" s="54"/>
      <c r="D58" s="54"/>
      <c r="E58" s="54"/>
      <c r="F58" s="54"/>
      <c r="G58" s="54"/>
      <c r="H58" s="54"/>
    </row>
  </sheetData>
  <mergeCells count="1">
    <mergeCell ref="B58:H58"/>
  </mergeCells>
  <pageMargins left="0.700694444444445" right="0.700694444444445" top="0.751388888888889" bottom="0.751388888888889" header="0.298611111111111" footer="0.298611111111111"/>
  <pageSetup paperSize="9" scale="8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皇甫宅</cp:lastModifiedBy>
  <dcterms:created xsi:type="dcterms:W3CDTF">2020-03-11T09:36:00Z</dcterms:created>
  <dcterms:modified xsi:type="dcterms:W3CDTF">2025-12-10T07:53:56Z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C7D7BAB6314743B7BFB22D7982011249_13</vt:lpwstr>
  </property>
</Properties>
</file>